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5" yWindow="630" windowWidth="21660" windowHeight="159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I27" i="1" l="1"/>
  <c r="I26" i="1"/>
  <c r="I25" i="1"/>
  <c r="I24" i="1"/>
  <c r="H27" i="1"/>
  <c r="H26" i="1"/>
  <c r="H25" i="1"/>
  <c r="H24" i="1"/>
  <c r="H14" i="1"/>
  <c r="H13" i="1"/>
  <c r="H11" i="1"/>
  <c r="H10" i="1"/>
  <c r="H9" i="1"/>
  <c r="H8" i="1"/>
  <c r="H7" i="1"/>
  <c r="F27" i="1"/>
  <c r="F26" i="1"/>
  <c r="J26" i="1" s="1"/>
  <c r="K26" i="1" s="1"/>
  <c r="F25" i="1"/>
  <c r="J25" i="1" s="1"/>
  <c r="M24" i="1"/>
  <c r="F24" i="1"/>
  <c r="J24" i="1" s="1"/>
  <c r="K24" i="1" s="1"/>
  <c r="F14" i="1"/>
  <c r="I14" i="1" s="1"/>
  <c r="F13" i="1"/>
  <c r="F12" i="1"/>
  <c r="H12" i="1" s="1"/>
  <c r="I12" i="1" s="1"/>
  <c r="F11" i="1"/>
  <c r="I11" i="1" s="1"/>
  <c r="F10" i="1"/>
  <c r="F9" i="1"/>
  <c r="I9" i="1" s="1"/>
  <c r="F8" i="1"/>
  <c r="F7" i="1"/>
  <c r="L6" i="1"/>
  <c r="K6" i="1"/>
  <c r="F6" i="1"/>
  <c r="I6" i="1" s="1"/>
  <c r="J6" i="1" s="1"/>
  <c r="D16" i="1" l="1"/>
  <c r="D17" i="1"/>
  <c r="J27" i="1"/>
  <c r="K27" i="1" s="1"/>
  <c r="I10" i="1"/>
  <c r="K25" i="1"/>
  <c r="I13" i="1"/>
  <c r="I8" i="1"/>
  <c r="I7" i="1"/>
  <c r="L24" i="1"/>
  <c r="D29" i="1" s="1"/>
</calcChain>
</file>

<file path=xl/sharedStrings.xml><?xml version="1.0" encoding="utf-8"?>
<sst xmlns="http://schemas.openxmlformats.org/spreadsheetml/2006/main" count="80" uniqueCount="59">
  <si>
    <t>Survival Rate in Elderly with CKD (2014)</t>
  </si>
  <si>
    <t>Enter Values Here</t>
  </si>
  <si>
    <t>Bansal equation</t>
  </si>
  <si>
    <t xml:space="preserve"> </t>
  </si>
  <si>
    <t>Risk Factor</t>
  </si>
  <si>
    <t>Valid entries</t>
  </si>
  <si>
    <t xml:space="preserve"> (Type Over Placeholder Values in Each Cell)</t>
  </si>
  <si>
    <t>X</t>
  </si>
  <si>
    <t>Variable</t>
  </si>
  <si>
    <t>beta</t>
  </si>
  <si>
    <t>betaX</t>
  </si>
  <si>
    <t>sum(betaX)</t>
  </si>
  <si>
    <t>Xbar</t>
  </si>
  <si>
    <t>baseline</t>
  </si>
  <si>
    <t>AGE</t>
  </si>
  <si>
    <t>70 -90 years</t>
  </si>
  <si>
    <t>age</t>
  </si>
  <si>
    <t>SEX</t>
  </si>
  <si>
    <t>male (m) or female (f)</t>
  </si>
  <si>
    <t>sex</t>
  </si>
  <si>
    <t xml:space="preserve">RACE </t>
  </si>
  <si>
    <t>Black (b) or other (o)</t>
  </si>
  <si>
    <t>race</t>
  </si>
  <si>
    <t xml:space="preserve">eGFR </t>
  </si>
  <si>
    <t>15 - 60 ml/min/1.73 m2</t>
  </si>
  <si>
    <t>eGFR</t>
  </si>
  <si>
    <t>ALBUMIN-CREATININE RATIO (indicate whether &gt; 30mg/g)</t>
  </si>
  <si>
    <t>Yes (y) or No (n)</t>
  </si>
  <si>
    <t>UACR&gt;30</t>
  </si>
  <si>
    <t>Presence of DIABETES</t>
  </si>
  <si>
    <t>DM</t>
  </si>
  <si>
    <t>SMOKING status</t>
  </si>
  <si>
    <t>Never, Former, Current</t>
  </si>
  <si>
    <t>current</t>
  </si>
  <si>
    <t>SMK</t>
  </si>
  <si>
    <t>HISTORY of HEART FAILURE</t>
  </si>
  <si>
    <t>HF</t>
  </si>
  <si>
    <t>HISTORY of STROKE</t>
  </si>
  <si>
    <t>STRK</t>
  </si>
  <si>
    <t>5-year survival rate</t>
  </si>
  <si>
    <t>Kidney Failure Risk Equation (2011)</t>
  </si>
  <si>
    <t>Tangri 4-variable equation</t>
  </si>
  <si>
    <t>Units</t>
  </si>
  <si>
    <t>X - Xbar</t>
  </si>
  <si>
    <t>beta(X-Xbar)</t>
  </si>
  <si>
    <t>sum(beta(X-Xbar)</t>
  </si>
  <si>
    <t>Age</t>
  </si>
  <si>
    <t>years</t>
  </si>
  <si>
    <t>Sex</t>
  </si>
  <si>
    <t>Estimated GFR</t>
  </si>
  <si>
    <t>ml/min/1.73 m2</t>
  </si>
  <si>
    <t>Urine Albumin Creatinine Ratio</t>
  </si>
  <si>
    <t>mg/g</t>
  </si>
  <si>
    <t>UACR</t>
  </si>
  <si>
    <t>5-year risk of kidney failure</t>
  </si>
  <si>
    <t>f</t>
  </si>
  <si>
    <t>b</t>
  </si>
  <si>
    <t>n</t>
  </si>
  <si>
    <t>5-year moratlity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</si>
</sst>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00000"/>
    <numFmt numFmtId="167" formatCode="0.0000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0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164" fontId="6" fillId="3" borderId="0" xfId="0" applyNumberFormat="1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9" fontId="0" fillId="0" borderId="0" xfId="1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Protection="1"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2" xfId="0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8" fillId="0" borderId="24" xfId="0" applyFont="1" applyBorder="1" applyAlignment="1" applyProtection="1">
      <alignment wrapText="1"/>
      <protection locked="0"/>
    </xf>
    <xf numFmtId="2" fontId="9" fillId="0" borderId="25" xfId="0" applyNumberFormat="1" applyFont="1" applyBorder="1" applyProtection="1">
      <protection locked="0"/>
    </xf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Protection="1"/>
    <xf numFmtId="9" fontId="2" fillId="0" borderId="17" xfId="1" applyFont="1" applyBorder="1" applyAlignment="1" applyProtection="1">
      <alignment horizontal="center"/>
    </xf>
    <xf numFmtId="167" fontId="0" fillId="0" borderId="0" xfId="0" applyNumberFormat="1" applyProtection="1"/>
    <xf numFmtId="9" fontId="2" fillId="0" borderId="26" xfId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9" fontId="0" fillId="0" borderId="27" xfId="1" applyFont="1" applyBorder="1" applyAlignment="1" applyProtection="1">
      <alignment horizontal="center"/>
    </xf>
    <xf numFmtId="0" fontId="0" fillId="0" borderId="28" xfId="0" applyBorder="1" applyProtection="1"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20</xdr:row>
      <xdr:rowOff>0</xdr:rowOff>
    </xdr:from>
    <xdr:to>
      <xdr:col>3</xdr:col>
      <xdr:colOff>933450</xdr:colOff>
      <xdr:row>21</xdr:row>
      <xdr:rowOff>133350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xmlns="" id="{0432E8B2-1E3E-44AC-8F51-46745A498421}"/>
            </a:ext>
          </a:extLst>
        </xdr:cNvPr>
        <xdr:cNvSpPr>
          <a:spLocks noChangeArrowheads="1"/>
        </xdr:cNvSpPr>
      </xdr:nvSpPr>
      <xdr:spPr bwMode="auto">
        <a:xfrm>
          <a:off x="5962650" y="4229100"/>
          <a:ext cx="419100" cy="295275"/>
        </a:xfrm>
        <a:prstGeom prst="downArrow">
          <a:avLst>
            <a:gd name="adj1" fmla="val 50000"/>
            <a:gd name="adj2" fmla="val 25000"/>
          </a:avLst>
        </a:pr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514350</xdr:colOff>
      <xdr:row>20</xdr:row>
      <xdr:rowOff>0</xdr:rowOff>
    </xdr:from>
    <xdr:to>
      <xdr:col>3</xdr:col>
      <xdr:colOff>933450</xdr:colOff>
      <xdr:row>21</xdr:row>
      <xdr:rowOff>133350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xmlns="" id="{DC373286-61AE-49D0-B038-A5FFE92FD9A1}"/>
            </a:ext>
          </a:extLst>
        </xdr:cNvPr>
        <xdr:cNvSpPr>
          <a:spLocks noChangeArrowheads="1"/>
        </xdr:cNvSpPr>
      </xdr:nvSpPr>
      <xdr:spPr bwMode="auto">
        <a:xfrm>
          <a:off x="5962650" y="4229100"/>
          <a:ext cx="419100" cy="295275"/>
        </a:xfrm>
        <a:prstGeom prst="downArrow">
          <a:avLst>
            <a:gd name="adj1" fmla="val 50000"/>
            <a:gd name="adj2" fmla="val 25000"/>
          </a:avLst>
        </a:prstGeom>
        <a:solidFill>
          <a:srgbClr val="7030A0"/>
        </a:solidFill>
        <a:ln>
          <a:noFill/>
        </a:ln>
        <a:effectLst/>
      </xdr:spPr>
    </xdr:sp>
    <xdr:clientData/>
  </xdr:twoCellAnchor>
  <xdr:twoCellAnchor>
    <xdr:from>
      <xdr:col>3</xdr:col>
      <xdr:colOff>514350</xdr:colOff>
      <xdr:row>2</xdr:row>
      <xdr:rowOff>0</xdr:rowOff>
    </xdr:from>
    <xdr:to>
      <xdr:col>3</xdr:col>
      <xdr:colOff>933450</xdr:colOff>
      <xdr:row>3</xdr:row>
      <xdr:rowOff>133350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xmlns="" id="{4F3CC666-5731-439D-8034-58D1B2408A5E}"/>
            </a:ext>
          </a:extLst>
        </xdr:cNvPr>
        <xdr:cNvSpPr>
          <a:spLocks noChangeArrowheads="1"/>
        </xdr:cNvSpPr>
      </xdr:nvSpPr>
      <xdr:spPr bwMode="auto">
        <a:xfrm>
          <a:off x="5962650" y="581025"/>
          <a:ext cx="419100" cy="333375"/>
        </a:xfrm>
        <a:prstGeom prst="downArrow">
          <a:avLst>
            <a:gd name="adj1" fmla="val 50000"/>
            <a:gd name="adj2" fmla="val 25000"/>
          </a:avLst>
        </a:pr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514350</xdr:colOff>
      <xdr:row>2</xdr:row>
      <xdr:rowOff>0</xdr:rowOff>
    </xdr:from>
    <xdr:to>
      <xdr:col>3</xdr:col>
      <xdr:colOff>933450</xdr:colOff>
      <xdr:row>3</xdr:row>
      <xdr:rowOff>133350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xmlns="" id="{683A7433-EA1B-42EA-B031-17D0DC4A542A}"/>
            </a:ext>
          </a:extLst>
        </xdr:cNvPr>
        <xdr:cNvSpPr>
          <a:spLocks noChangeArrowheads="1"/>
        </xdr:cNvSpPr>
      </xdr:nvSpPr>
      <xdr:spPr bwMode="auto">
        <a:xfrm>
          <a:off x="5962650" y="581025"/>
          <a:ext cx="419100" cy="333375"/>
        </a:xfrm>
        <a:prstGeom prst="downArrow">
          <a:avLst>
            <a:gd name="adj1" fmla="val 50000"/>
            <a:gd name="adj2" fmla="val 25000"/>
          </a:avLst>
        </a:prstGeom>
        <a:solidFill>
          <a:srgbClr val="7030A0"/>
        </a:solidFill>
        <a:ln>
          <a:noFill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workbookViewId="0">
      <selection activeCell="C6" sqref="C6"/>
    </sheetView>
  </sheetViews>
  <sheetFormatPr defaultRowHeight="15" x14ac:dyDescent="0.25"/>
  <cols>
    <col min="1" max="1" width="9.140625" style="6"/>
    <col min="2" max="2" width="48.5703125" style="6" customWidth="1"/>
    <col min="3" max="3" width="24" style="6" customWidth="1"/>
    <col min="4" max="4" width="25.7109375" style="6" customWidth="1"/>
    <col min="5" max="5" width="9.140625" style="6"/>
    <col min="6" max="6" width="23" style="6" bestFit="1" customWidth="1"/>
    <col min="7" max="9" width="9.140625" style="6"/>
    <col min="10" max="10" width="13.7109375" style="6" customWidth="1"/>
    <col min="11" max="11" width="14.5703125" style="6" customWidth="1"/>
    <col min="12" max="12" width="17" style="6" customWidth="1"/>
    <col min="13" max="16384" width="9.140625" style="6"/>
  </cols>
  <sheetData>
    <row r="2" spans="2:12" ht="15.75" x14ac:dyDescent="0.25">
      <c r="B2" s="9" t="s">
        <v>0</v>
      </c>
      <c r="C2" s="10"/>
      <c r="D2" s="11" t="s">
        <v>1</v>
      </c>
      <c r="F2" s="12"/>
    </row>
    <row r="3" spans="2:12" ht="12.75" customHeight="1" x14ac:dyDescent="0.25">
      <c r="B3" s="13" t="s">
        <v>2</v>
      </c>
      <c r="C3" s="14"/>
      <c r="D3" s="54"/>
      <c r="F3" s="12"/>
    </row>
    <row r="4" spans="2:12" ht="12.75" customHeight="1" thickBot="1" x14ac:dyDescent="0.3">
      <c r="B4" s="15" t="s">
        <v>3</v>
      </c>
      <c r="C4" s="16"/>
      <c r="D4" s="55"/>
      <c r="F4" s="12"/>
    </row>
    <row r="5" spans="2:12" ht="32.25" customHeight="1" x14ac:dyDescent="0.25">
      <c r="B5" s="17" t="s">
        <v>4</v>
      </c>
      <c r="C5" s="18" t="s">
        <v>5</v>
      </c>
      <c r="D5" s="19" t="s">
        <v>6</v>
      </c>
      <c r="F5" s="20" t="s">
        <v>7</v>
      </c>
      <c r="G5" s="20" t="s">
        <v>8</v>
      </c>
      <c r="H5" s="21" t="s">
        <v>9</v>
      </c>
      <c r="I5" s="22" t="s">
        <v>10</v>
      </c>
      <c r="J5" s="22" t="s">
        <v>11</v>
      </c>
      <c r="K5" s="22" t="s">
        <v>12</v>
      </c>
      <c r="L5" s="22" t="s">
        <v>13</v>
      </c>
    </row>
    <row r="6" spans="2:12" ht="12.75" customHeight="1" x14ac:dyDescent="0.25">
      <c r="B6" s="1" t="s">
        <v>14</v>
      </c>
      <c r="C6" s="50" t="s">
        <v>15</v>
      </c>
      <c r="D6" s="23">
        <v>75</v>
      </c>
      <c r="F6" s="12">
        <f>D6/5</f>
        <v>15</v>
      </c>
      <c r="G6" s="6" t="s">
        <v>16</v>
      </c>
      <c r="H6" s="44">
        <f>0.43</f>
        <v>0.43</v>
      </c>
      <c r="I6" s="44">
        <f>H6*F6</f>
        <v>6.45</v>
      </c>
      <c r="J6" s="44">
        <f>SUM(I6:I14)</f>
        <v>7.0679090909090903</v>
      </c>
      <c r="K6" s="45">
        <f>6.915019</f>
        <v>6.915019</v>
      </c>
      <c r="L6" s="46">
        <f>0.8307127</f>
        <v>0.83071269999999997</v>
      </c>
    </row>
    <row r="7" spans="2:12" ht="12.75" customHeight="1" x14ac:dyDescent="0.25">
      <c r="B7" s="2" t="s">
        <v>17</v>
      </c>
      <c r="C7" s="24" t="s">
        <v>18</v>
      </c>
      <c r="D7" s="23" t="s">
        <v>55</v>
      </c>
      <c r="F7" s="12">
        <f>IF(D7="M",1, IF(D7="F",0))</f>
        <v>0</v>
      </c>
      <c r="G7" s="6" t="s">
        <v>19</v>
      </c>
      <c r="H7" s="44">
        <f>0.2</f>
        <v>0.2</v>
      </c>
      <c r="I7" s="44">
        <f t="shared" ref="I7:I14" si="0">H7*F7</f>
        <v>0</v>
      </c>
    </row>
    <row r="8" spans="2:12" ht="12.75" customHeight="1" x14ac:dyDescent="0.25">
      <c r="B8" s="2" t="s">
        <v>20</v>
      </c>
      <c r="C8" s="50" t="s">
        <v>21</v>
      </c>
      <c r="D8" s="23" t="s">
        <v>56</v>
      </c>
      <c r="F8" s="12">
        <f>IF(D8="B",1, IF(D8="O",0))</f>
        <v>1</v>
      </c>
      <c r="G8" s="6" t="s">
        <v>22</v>
      </c>
      <c r="H8" s="46">
        <f>0.287</f>
        <v>0.28699999999999998</v>
      </c>
      <c r="I8" s="44">
        <f t="shared" si="0"/>
        <v>0.28699999999999998</v>
      </c>
    </row>
    <row r="9" spans="2:12" ht="12.75" customHeight="1" x14ac:dyDescent="0.25">
      <c r="B9" s="2" t="s">
        <v>23</v>
      </c>
      <c r="C9" s="50" t="s">
        <v>24</v>
      </c>
      <c r="D9" s="23">
        <v>30</v>
      </c>
      <c r="F9" s="25">
        <f>D9/11</f>
        <v>2.7272727272727271</v>
      </c>
      <c r="G9" s="6" t="s">
        <v>25</v>
      </c>
      <c r="H9" s="46">
        <f>-0.161</f>
        <v>-0.161</v>
      </c>
      <c r="I9" s="44">
        <f t="shared" si="0"/>
        <v>-0.43909090909090909</v>
      </c>
    </row>
    <row r="10" spans="2:12" ht="12.75" customHeight="1" x14ac:dyDescent="0.25">
      <c r="B10" s="2" t="s">
        <v>26</v>
      </c>
      <c r="C10" s="50" t="s">
        <v>27</v>
      </c>
      <c r="D10" s="23" t="s">
        <v>57</v>
      </c>
      <c r="F10" s="12">
        <f>IF(D10="Y",1, IF(D10="N",0))</f>
        <v>0</v>
      </c>
      <c r="G10" s="6" t="s">
        <v>28</v>
      </c>
      <c r="H10" s="46">
        <f>0.476</f>
        <v>0.47599999999999998</v>
      </c>
      <c r="I10" s="44">
        <f t="shared" si="0"/>
        <v>0</v>
      </c>
    </row>
    <row r="11" spans="2:12" ht="12.75" customHeight="1" x14ac:dyDescent="0.25">
      <c r="B11" s="2" t="s">
        <v>29</v>
      </c>
      <c r="C11" s="50" t="s">
        <v>27</v>
      </c>
      <c r="D11" s="23" t="s">
        <v>57</v>
      </c>
      <c r="F11" s="12">
        <f>IF(D11="Y",1, IF(D11="N",0))</f>
        <v>0</v>
      </c>
      <c r="G11" s="6" t="s">
        <v>30</v>
      </c>
      <c r="H11" s="46">
        <f>0.413</f>
        <v>0.41299999999999998</v>
      </c>
      <c r="I11" s="44">
        <f t="shared" si="0"/>
        <v>0</v>
      </c>
    </row>
    <row r="12" spans="2:12" ht="12.75" customHeight="1" x14ac:dyDescent="0.25">
      <c r="B12" s="2" t="s">
        <v>31</v>
      </c>
      <c r="C12" s="3" t="s">
        <v>32</v>
      </c>
      <c r="D12" s="23" t="s">
        <v>33</v>
      </c>
      <c r="F12" s="25">
        <f>IF(D12="Former",0.322,IF(D12="Current",0.77,0))</f>
        <v>0.77</v>
      </c>
      <c r="G12" s="6" t="s">
        <v>34</v>
      </c>
      <c r="H12" s="44">
        <f>F12</f>
        <v>0.77</v>
      </c>
      <c r="I12" s="44">
        <f>H12</f>
        <v>0.77</v>
      </c>
    </row>
    <row r="13" spans="2:12" ht="12.75" customHeight="1" x14ac:dyDescent="0.25">
      <c r="B13" s="2" t="s">
        <v>35</v>
      </c>
      <c r="C13" s="50" t="s">
        <v>27</v>
      </c>
      <c r="D13" s="23" t="s">
        <v>57</v>
      </c>
      <c r="F13" s="12">
        <f>IF(D13="Y",1, IF(D13="N",0))</f>
        <v>0</v>
      </c>
      <c r="G13" s="6" t="s">
        <v>36</v>
      </c>
      <c r="H13" s="46">
        <f>0.845</f>
        <v>0.84499999999999997</v>
      </c>
      <c r="I13" s="44">
        <f t="shared" si="0"/>
        <v>0</v>
      </c>
    </row>
    <row r="14" spans="2:12" ht="12.75" customHeight="1" x14ac:dyDescent="0.25">
      <c r="B14" s="2" t="s">
        <v>37</v>
      </c>
      <c r="C14" s="50" t="s">
        <v>27</v>
      </c>
      <c r="D14" s="23" t="s">
        <v>57</v>
      </c>
      <c r="F14" s="12">
        <f>IF(D14="Y",1, IF(D14="N",0))</f>
        <v>0</v>
      </c>
      <c r="G14" s="6" t="s">
        <v>38</v>
      </c>
      <c r="H14" s="46">
        <f>0.347</f>
        <v>0.34699999999999998</v>
      </c>
      <c r="I14" s="44">
        <f t="shared" si="0"/>
        <v>0</v>
      </c>
    </row>
    <row r="15" spans="2:12" ht="12.75" customHeight="1" x14ac:dyDescent="0.25">
      <c r="B15" s="26"/>
      <c r="C15" s="27"/>
      <c r="D15" s="23"/>
      <c r="F15" s="12"/>
    </row>
    <row r="16" spans="2:12" ht="12.75" customHeight="1" thickBot="1" x14ac:dyDescent="0.3">
      <c r="B16" s="4" t="s">
        <v>39</v>
      </c>
      <c r="C16" s="28"/>
      <c r="D16" s="47">
        <f>POWER(L6,EXP(J6-K6))</f>
        <v>0.80564623094519594</v>
      </c>
      <c r="F16" s="12"/>
    </row>
    <row r="17" spans="2:13" ht="12.75" customHeight="1" thickBot="1" x14ac:dyDescent="0.3">
      <c r="B17" s="53" t="s">
        <v>58</v>
      </c>
      <c r="C17" s="52"/>
      <c r="D17" s="51">
        <f>1-POWER(L6,EXP(J6-K6))</f>
        <v>0.19435376905480406</v>
      </c>
      <c r="F17" s="12"/>
    </row>
    <row r="18" spans="2:13" ht="12.75" customHeight="1" x14ac:dyDescent="0.25">
      <c r="B18" s="5"/>
      <c r="D18" s="29"/>
      <c r="F18" s="12"/>
    </row>
    <row r="19" spans="2:13" x14ac:dyDescent="0.25">
      <c r="D19" s="12"/>
      <c r="F19" s="12"/>
    </row>
    <row r="20" spans="2:13" ht="15.75" x14ac:dyDescent="0.25">
      <c r="B20" s="9" t="s">
        <v>40</v>
      </c>
      <c r="C20" s="10"/>
      <c r="D20" s="11" t="s">
        <v>1</v>
      </c>
      <c r="F20" s="12"/>
    </row>
    <row r="21" spans="2:13" ht="12.75" customHeight="1" x14ac:dyDescent="0.25">
      <c r="B21" s="13" t="s">
        <v>41</v>
      </c>
      <c r="C21" s="14"/>
      <c r="D21" s="54"/>
      <c r="F21" s="12"/>
    </row>
    <row r="22" spans="2:13" ht="12.75" customHeight="1" thickBot="1" x14ac:dyDescent="0.3">
      <c r="B22" s="15" t="s">
        <v>3</v>
      </c>
      <c r="C22" s="16"/>
      <c r="D22" s="55"/>
      <c r="F22" s="12"/>
    </row>
    <row r="23" spans="2:13" ht="30.75" customHeight="1" x14ac:dyDescent="0.25">
      <c r="B23" s="30" t="s">
        <v>4</v>
      </c>
      <c r="C23" s="31" t="s">
        <v>42</v>
      </c>
      <c r="D23" s="32" t="s">
        <v>6</v>
      </c>
      <c r="E23" s="33"/>
      <c r="F23" s="20" t="s">
        <v>7</v>
      </c>
      <c r="G23" s="20" t="s">
        <v>8</v>
      </c>
      <c r="H23" s="21" t="s">
        <v>9</v>
      </c>
      <c r="I23" s="22" t="s">
        <v>12</v>
      </c>
      <c r="J23" s="22" t="s">
        <v>43</v>
      </c>
      <c r="K23" s="22" t="s">
        <v>44</v>
      </c>
      <c r="L23" s="22" t="s">
        <v>45</v>
      </c>
      <c r="M23" s="22" t="s">
        <v>13</v>
      </c>
    </row>
    <row r="24" spans="2:13" ht="12.75" customHeight="1" x14ac:dyDescent="0.25">
      <c r="B24" s="34" t="s">
        <v>46</v>
      </c>
      <c r="C24" s="35" t="s">
        <v>47</v>
      </c>
      <c r="D24" s="7">
        <v>75</v>
      </c>
      <c r="E24" s="33"/>
      <c r="F24" s="12">
        <f>D24/10</f>
        <v>7.5</v>
      </c>
      <c r="G24" s="6" t="s">
        <v>16</v>
      </c>
      <c r="H24" s="46">
        <f>-0.2201</f>
        <v>-0.22009999999999999</v>
      </c>
      <c r="I24" s="46">
        <f>7.036</f>
        <v>7.0359999999999996</v>
      </c>
      <c r="J24" s="44">
        <f>F24-I24</f>
        <v>0.46400000000000041</v>
      </c>
      <c r="K24" s="44">
        <f>H24*J24</f>
        <v>-0.10212640000000009</v>
      </c>
      <c r="L24" s="44">
        <f>SUM(K24:K27)</f>
        <v>-1.2116324541214318</v>
      </c>
      <c r="M24" s="48">
        <f>0.924</f>
        <v>0.92400000000000004</v>
      </c>
    </row>
    <row r="25" spans="2:13" ht="12.75" customHeight="1" x14ac:dyDescent="0.25">
      <c r="B25" s="36" t="s">
        <v>48</v>
      </c>
      <c r="C25" s="35" t="s">
        <v>18</v>
      </c>
      <c r="D25" s="8" t="s">
        <v>55</v>
      </c>
      <c r="E25" s="33"/>
      <c r="F25" s="12">
        <f>IF(D25="M",1, IF(D25="F",0))</f>
        <v>0</v>
      </c>
      <c r="G25" s="6" t="s">
        <v>19</v>
      </c>
      <c r="H25" s="46">
        <f>0.2467</f>
        <v>0.2467</v>
      </c>
      <c r="I25" s="46">
        <f>0.5642</f>
        <v>0.56420000000000003</v>
      </c>
      <c r="J25" s="44">
        <f t="shared" ref="J25:J27" si="1">F25-I25</f>
        <v>-0.56420000000000003</v>
      </c>
      <c r="K25" s="44">
        <f t="shared" ref="K25:K27" si="2">H25*J25</f>
        <v>-0.13918814000000002</v>
      </c>
    </row>
    <row r="26" spans="2:13" ht="12.75" customHeight="1" x14ac:dyDescent="0.25">
      <c r="B26" s="36" t="s">
        <v>49</v>
      </c>
      <c r="C26" s="37" t="s">
        <v>50</v>
      </c>
      <c r="D26" s="8">
        <v>30</v>
      </c>
      <c r="E26" s="33"/>
      <c r="F26" s="12">
        <f>D26/5</f>
        <v>6</v>
      </c>
      <c r="G26" s="6" t="s">
        <v>25</v>
      </c>
      <c r="H26" s="46">
        <f>-0.5567</f>
        <v>-0.55669999999999997</v>
      </c>
      <c r="I26" s="46">
        <f>7.222</f>
        <v>7.2220000000000004</v>
      </c>
      <c r="J26" s="44">
        <f t="shared" si="1"/>
        <v>-1.2220000000000004</v>
      </c>
      <c r="K26" s="44">
        <f t="shared" si="2"/>
        <v>0.68028740000000021</v>
      </c>
    </row>
    <row r="27" spans="2:13" ht="12.75" customHeight="1" x14ac:dyDescent="0.25">
      <c r="B27" s="36" t="s">
        <v>51</v>
      </c>
      <c r="C27" s="37" t="s">
        <v>52</v>
      </c>
      <c r="D27" s="8">
        <v>30</v>
      </c>
      <c r="E27" s="33"/>
      <c r="F27" s="25">
        <f>LOG10(D27)</f>
        <v>1.4771212547196624</v>
      </c>
      <c r="G27" s="6" t="s">
        <v>53</v>
      </c>
      <c r="H27" s="48">
        <f>0.451</f>
        <v>0.45100000000000001</v>
      </c>
      <c r="I27" s="46">
        <f>5.137</f>
        <v>5.1369999999999996</v>
      </c>
      <c r="J27" s="44">
        <f t="shared" si="1"/>
        <v>-3.659878745280337</v>
      </c>
      <c r="K27" s="44">
        <f t="shared" si="2"/>
        <v>-1.6506053141214321</v>
      </c>
    </row>
    <row r="28" spans="2:13" ht="12.75" customHeight="1" x14ac:dyDescent="0.25">
      <c r="B28" s="39"/>
      <c r="C28" s="40"/>
      <c r="D28" s="41"/>
      <c r="E28" s="33"/>
      <c r="F28" s="12"/>
    </row>
    <row r="29" spans="2:13" ht="12.75" customHeight="1" thickBot="1" x14ac:dyDescent="0.3">
      <c r="B29" s="42" t="s">
        <v>54</v>
      </c>
      <c r="C29" s="43" t="s">
        <v>3</v>
      </c>
      <c r="D29" s="49">
        <f>1-POWER(M24,EXP(L24))</f>
        <v>2.3257304127698886E-2</v>
      </c>
      <c r="E29" s="33"/>
      <c r="F29" s="12"/>
    </row>
    <row r="30" spans="2:13" x14ac:dyDescent="0.25">
      <c r="D30" s="12"/>
      <c r="F30" s="12"/>
    </row>
    <row r="31" spans="2:13" x14ac:dyDescent="0.25">
      <c r="D31" s="12"/>
      <c r="F31" s="25"/>
      <c r="H31" s="38"/>
    </row>
  </sheetData>
  <sheetProtection sheet="1" objects="1" scenarios="1"/>
  <mergeCells count="2">
    <mergeCell ref="D3:D4"/>
    <mergeCell ref="D21:D22"/>
  </mergeCells>
  <pageMargins left="0.7" right="0.7" top="0.75" bottom="0.75" header="0.3" footer="0.3"/>
  <pageSetup orientation="portrait" r:id="rId1"/>
  <ignoredErrors>
    <ignoredError sqref="F12 I1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80E2001B3DC4388AC96323B29A3C7" ma:contentTypeVersion="1" ma:contentTypeDescription="Create a new document." ma:contentTypeScope="" ma:versionID="f84d5c46ae3750d9c4ac173b98362bf3">
  <xsd:schema xmlns:xsd="http://www.w3.org/2001/XMLSchema" xmlns:xs="http://www.w3.org/2001/XMLSchema" xmlns:p="http://schemas.microsoft.com/office/2006/metadata/properties" xmlns:ns1="http://schemas.microsoft.com/sharepoint/v3" xmlns:ns2="a6dab1d4-c4e5-46ff-b2e5-246f0c8ff345" targetNamespace="http://schemas.microsoft.com/office/2006/metadata/properties" ma:root="true" ma:fieldsID="1f9223b8ee285c0de8f1ad45b6e256b5" ns1:_="" ns2:_="">
    <xsd:import namespace="http://schemas.microsoft.com/sharepoint/v3"/>
    <xsd:import namespace="a6dab1d4-c4e5-46ff-b2e5-246f0c8ff34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ab1d4-c4e5-46ff-b2e5-246f0c8ff3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6dab1d4-c4e5-46ff-b2e5-246f0c8ff345">DNJQF355SA62-699789640-1</_dlc_DocId>
    <_dlc_DocIdUrl xmlns="a6dab1d4-c4e5-46ff-b2e5-246f0c8ff345">
      <Url>https://editmedschool.ucsd.edu/som/medicine/divisions/nephrology/research/_layouts/15/DocIdRedir.aspx?ID=DNJQF355SA62-699789640-1</Url>
      <Description>DNJQF355SA62-699789640-1</Description>
    </_dlc_DocIdUrl>
  </documentManagement>
</p:properties>
</file>

<file path=customXml/itemProps1.xml><?xml version="1.0" encoding="utf-8"?>
<ds:datastoreItem xmlns:ds="http://schemas.openxmlformats.org/officeDocument/2006/customXml" ds:itemID="{F1E901B6-A0F7-4164-B4C6-F1C13D312755}"/>
</file>

<file path=customXml/itemProps2.xml><?xml version="1.0" encoding="utf-8"?>
<ds:datastoreItem xmlns:ds="http://schemas.openxmlformats.org/officeDocument/2006/customXml" ds:itemID="{F042F527-6D44-4F46-A685-6FE73985B638}"/>
</file>

<file path=customXml/itemProps3.xml><?xml version="1.0" encoding="utf-8"?>
<ds:datastoreItem xmlns:ds="http://schemas.openxmlformats.org/officeDocument/2006/customXml" ds:itemID="{C96E595A-3DF6-40E2-981E-4B6857A9243A}"/>
</file>

<file path=customXml/itemProps4.xml><?xml version="1.0" encoding="utf-8"?>
<ds:datastoreItem xmlns:ds="http://schemas.openxmlformats.org/officeDocument/2006/customXml" ds:itemID="{05958900-37C1-4073-B1EF-24E90F49D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Ronit Katz</dc:creator>
  <cp:lastModifiedBy>Katz, Ronit</cp:lastModifiedBy>
  <dcterms:created xsi:type="dcterms:W3CDTF">2019-06-25T16:35:23Z</dcterms:created>
  <dcterms:modified xsi:type="dcterms:W3CDTF">2019-07-10T21:08:05Z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0x01010079C80E2001B3DC4388AC96323B29A3C7</vt:lpwstr>
  </property>
  <property fmtid="{D5CDD505-2E9C-101B-9397-08002B2CF9AE}" pid="3" name="_dlc_DocIdItemGuid">
    <vt:lpwstr>14bf7854-9d5b-4ac7-aa32-28c3539e83eb</vt:lpwstr>
  </property>
</Properties>
</file>